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13" i="7" l="1"/>
  <c r="H13" i="7"/>
  <c r="I13" i="7"/>
  <c r="J13" i="7"/>
  <c r="K13" i="7"/>
  <c r="L13" i="7"/>
  <c r="M13" i="7"/>
  <c r="N13" i="7"/>
  <c r="O13" i="7"/>
  <c r="P13" i="7"/>
  <c r="R13" i="7"/>
  <c r="S13" i="7"/>
  <c r="T13" i="7"/>
  <c r="U13" i="7"/>
  <c r="V13" i="7"/>
  <c r="W13" i="7"/>
  <c r="Q13" i="7" l="1"/>
  <c r="X13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M12" i="7"/>
  <c r="I12" i="7"/>
  <c r="N11" i="7"/>
  <c r="L11" i="7"/>
  <c r="H11" i="7"/>
  <c r="L14" i="7"/>
  <c r="K15" i="7"/>
  <c r="O12" i="7"/>
  <c r="P11" i="7"/>
  <c r="I14" i="7"/>
  <c r="H15" i="7"/>
  <c r="P15" i="7"/>
  <c r="P12" i="7"/>
  <c r="M11" i="7"/>
  <c r="K14" i="7"/>
  <c r="O14" i="7"/>
  <c r="J15" i="7"/>
  <c r="N15" i="7"/>
  <c r="N12" i="7"/>
  <c r="J12" i="7"/>
  <c r="O11" i="7"/>
  <c r="J11" i="7"/>
  <c r="H14" i="7"/>
  <c r="P14" i="7"/>
  <c r="O15" i="7"/>
  <c r="K12" i="7"/>
  <c r="K11" i="7"/>
  <c r="M14" i="7"/>
  <c r="L15" i="7"/>
  <c r="L12" i="7"/>
  <c r="H12" i="7"/>
  <c r="I11" i="7"/>
  <c r="F15" i="7"/>
  <c r="F12" i="7"/>
  <c r="F14" i="7"/>
  <c r="F11" i="7"/>
  <c r="M8" i="4"/>
  <c r="M7" i="4"/>
  <c r="D6" i="15"/>
  <c r="D6" i="7"/>
  <c r="Q15" i="7" l="1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<sst xmlns="http://schemas.openxmlformats.org/spreadsheetml/2006/main" count="1355" uniqueCount="669">
  <si>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</si>
  <si>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</si>
  <si>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</si>
  <si>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</si>
  <si>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</si>
  <si>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</si>
  <si>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</si>
  <si>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</si>
  <si>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</si>
  <si>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</si>
  <si>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</si>
  <si>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</si>
  <si>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</si>
  <si>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</si>
  <si>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</si>
  <si>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</si>
  <si>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</si>
  <si>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</si>
  <si>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</si>
  <si>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</si>
  <si>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</si>
  <si>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</si>
  <si>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</si>
  <si>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</si>
  <si>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</si>
  <si>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</si>
  <si>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</si>
  <si>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</si>
  <si>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</si>
  <si>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</si>
  <si>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</si>
  <si>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</si>
  <si>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</si>
  <si>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</si>
  <si>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</si>
  <si>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</si>
  <si>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</si>
  <si>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</si>
  <si>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</si>
  <si>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</si>
  <si>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</si>
  <si>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</si>
  <si>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</si>
  <si>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</si>
  <si>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</si>
  <si>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</si>
  <si>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</si>
  <si>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</si>
  <si>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</si>
  <si>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</si>
  <si>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</si>
  <si>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</si>
  <si>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</si>
  <si>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</si>
  <si>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</si>
  <si>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</si>
  <si>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</si>
  <si>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</si>
  <si>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</si>
  <si>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</si>
  <si>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</si>
  <si>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</si>
  <si>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</si>
  <si>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</si>
  <si>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</si>
  <si>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</si>
  <si>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</si>
  <si>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</si>
  <si>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</si>
  <si>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</si>
  <si>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</si>
  <si>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</si>
  <si>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</si>
  <si>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</si>
  <si>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</si>
  <si>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</si>
  <si>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</si>
  <si>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</si>
  <si>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</si>
  <si>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</si>
  <si>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</si>
  <si>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</si>
  <si>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</si>
  <si>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</si>
  <si>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</si>
  <si>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</si>
  <si>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</si>
  <si>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</si>
  <si>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</si>
  <si>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</si>
  <si>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</si>
  <si>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</si>
  <si>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</si>
  <si>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</si>
  <si>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</si>
  <si>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</si>
  <si>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</si>
  <si>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</si>
  <si>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</si>
  <si>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</si>
  <si>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</si>
  <si>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</si>
  <si>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</si>
  <si>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</si>
  <si>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</si>
  <si>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</si>
  <si>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</si>
  <si>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</si>
  <si>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</si>
  <si>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</si>
  <si>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</si>
  <si>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</si>
  <si>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</si>
  <si>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</si>
  <si>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</si>
  <si>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</si>
  <si>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</si>
  <si>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</si>
  <si>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</si>
  <si>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</si>
  <si>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</si>
  <si>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</si>
  <si>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</si>
  <si>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</si>
  <si>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</si>
  <si>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</si>
  <si>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</si>
  <si>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</si>
  <si>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</si>
  <si>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</si>
  <si>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</si>
  <si>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</si>
  <si>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</si>
  <si>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</si>
  <si>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</si>
  <si>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</si>
  <si>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</si>
  <si>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</si>
  <si>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</si>
  <si>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</si>
  <si>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</si>
  <si>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</si>
  <si>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</si>
  <si>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</si>
  <si>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</si>
  <si>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</si>
  <si>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</si>
  <si>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</si>
  <si>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</si>
  <si>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</si>
  <si>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</si>
  <si>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</si>
  <si>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</si>
  <si>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</si>
  <si>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</si>
  <si>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</si>
  <si>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</si>
  <si>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</si>
  <si>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</si>
  <si>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</si>
  <si>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</si>
  <si>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</si>
  <si>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</si>
  <si>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</si>
  <si>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</si>
  <si>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</si>
  <si>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</si>
  <si>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</si>
  <si>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</si>
  <si>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</si>
  <si>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</si>
  <si>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</si>
  <si>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</si>
  <si>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</si>
  <si>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</si>
  <si>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</si>
  <si>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</si>
  <si>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</si>
  <si>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</si>
  <si>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</si>
  <si>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</si>
  <si>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</si>
  <si>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</si>
  <si>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</si>
  <si>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</si>
  <si>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</si>
  <si>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</si>
  <si>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</si>
  <si>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</si>
  <si>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</si>
  <si>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</si>
  <si>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</si>
  <si>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</si>
  <si>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</si>
  <si>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</si>
  <si>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</si>
  <si>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</si>
  <si>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</si>
  <si>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</si>
  <si>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</si>
  <si>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</si>
  <si>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</si>
  <si>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</si>
  <si>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</si>
  <si>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</si>
  <si>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</si>
  <si>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</si>
  <si>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</si>
  <si>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</si>
  <si>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</si>
  <si>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</si>
  <si>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</si>
  <si>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</si>
  <si>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</si>
  <si>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</si>
  <si>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</si>
  <si>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</si>
  <si>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</si>
  <si>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</si>
  <si>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</si>
  <si>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</si>
  <si>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</si>
  <si>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</si>
  <si>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</si>
  <si>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</si>
  <si>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</si>
  <si>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</si>
  <si>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</si>
  <si>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</si>
  <si>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</si>
  <si>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</si>
  <si>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</si>
  <si>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</si>
  <si>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</si>
  <si>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</si>
  <si>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</si>
  <si>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</si>
  <si>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</si>
  <si>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</si>
  <si>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</si>
  <si>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</si>
  <si>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</si>
  <si>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</si>
  <si>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</si>
  <si>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</si>
  <si>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</si>
  <si>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</si>
  <si>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</si>
  <si>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</si>
  <si>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</si>
  <si>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</si>
  <si>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</si>
  <si>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</si>
  <si>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</si>
  <si>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</si>
  <si>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</si>
  <si>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</si>
  <si>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</si>
  <si>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</si>
  <si>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</si>
  <si>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</si>
  <si>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</si>
  <si>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</si>
  <si>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</si>
  <si>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</si>
  <si>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</si>
  <si>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</si>
  <si>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</si>
  <si>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</si>
  <si>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</si>
  <si>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</si>
  <si>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</si>
  <si>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</si>
  <si>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</si>
  <si>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</si>
  <si>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</si>
  <si>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</si>
  <si>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</si>
  <si>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</si>
  <si>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</si>
  <si>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</si>
  <si>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</si>
  <si>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</si>
  <si>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</si>
  <si>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</si>
  <si>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</si>
  <si>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</si>
  <si>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</si>
  <si>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</si>
  <si>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</si>
  <si>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</si>
  <si>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</si>
  <si>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</si>
  <si>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</si>
  <si>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</si>
  <si>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</si>
  <si>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</si>
  <si>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</si>
  <si>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</si>
  <si>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</si>
  <si>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</si>
  <si>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</si>
  <si>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</si>
  <si>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</si>
  <si>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</si>
  <si>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</si>
  <si>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</si>
  <si>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</si>
  <si>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</si>
  <si>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</si>
  <si>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</si>
  <si>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</si>
  <si>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</si>
  <si>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</si>
  <si>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</si>
  <si>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</si>
  <si>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</si>
  <si>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</si>
  <si>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</si>
  <si>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</si>
  <si>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</si>
  <si>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</si>
  <si>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</si>
  <si>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</si>
  <si>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</si>
  <si>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</si>
  <si>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</si>
  <si>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</si>
  <si>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</si>
  <si>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</si>
  <si>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</si>
  <si>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</si>
  <si>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</si>
  <si>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</si>
  <si>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</si>
  <si>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</si>
  <si>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</si>
  <si>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</si>
  <si>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</si>
  <si>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</si>
  <si>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</si>
  <si>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</si>
  <si>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</si>
  <si>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</si>
  <si>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</si>
  <si>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</si>
  <si>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</si>
  <si>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</si>
  <si>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</si>
  <si>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</si>
  <si>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</si>
  <si>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</si>
  <si>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</si>
  <si>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</si>
  <si>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</si>
  <si>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</si>
  <si>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</si>
  <si>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</si>
  <si>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</si>
  <si>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</si>
  <si>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</si>
  <si>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</si>
  <si>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</si>
  <si>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</si>
  <si>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</si>
  <si>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</si>
  <si>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</si>
  <si>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</si>
  <si>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</si>
  <si>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</si>
  <si>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</si>
  <si>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</si>
  <si>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</si>
  <si>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</si>
  <si>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</si>
  <si>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</si>
  <si>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</si>
  <si>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</si>
  <si>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</si>
  <si>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</si>
  <si>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</si>
  <si>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</si>
  <si>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</si>
  <si>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</si>
  <si>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</si>
  <si>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</si>
  <si>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</si>
  <si>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</si>
  <si>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</si>
  <si>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</si>
  <si>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</si>
  <si>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</si>
  <si>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</si>
  <si>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</si>
  <si>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</si>
  <si>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</si>
  <si>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</si>
  <si>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</si>
  <si>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</si>
  <si>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</si>
  <si>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</si>
  <si>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</si>
  <si>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</si>
  <si>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</si>
  <si>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</si>
  <si>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</si>
  <si>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</si>
  <si>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</si>
  <si>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</si>
  <si>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</si>
  <si>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</si>
  <si>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</si>
  <si>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</si>
  <si>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</si>
  <si>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</si>
  <si>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</si>
  <si>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</si>
  <si>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</si>
  <si>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</si>
  <si>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</si>
  <si>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</si>
  <si>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</si>
  <si>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</si>
  <si>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</si>
  <si>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</si>
  <si>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</si>
  <si>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</si>
  <si>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</si>
  <si>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</si>
  <si>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</si>
  <si>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</si>
  <si>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</si>
  <si>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</si>
  <si>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</si>
  <si>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</si>
  <si>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</si>
  <si>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</si>
  <si>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</si>
  <si>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</si>
  <si>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</si>
  <si>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</si>
  <si>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</si>
  <si>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</si>
  <si>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</si>
  <si>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</si>
  <si>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</si>
  <si>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</si>
  <si>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</si>
  <si>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</si>
  <si>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</si>
  <si>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</si>
  <si>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</si>
  <si>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</si>
  <si>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</si>
  <si>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</si>
  <si>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</si>
  <si>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</si>
  <si>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</si>
  <si>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</si>
  <si>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</si>
  <si>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</si>
  <si>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</si>
  <si>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</si>
  <si>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</si>
  <si>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</si>
  <si>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</si>
  <si>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</si>
  <si>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</si>
  <si>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</si>
  <si>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</si>
  <si>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</si>
  <si>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</si>
  <si>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</si>
  <si>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</si>
  <si>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</si>
  <si>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</si>
  <si>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</si>
  <si>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</si>
  <si>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</si>
  <si>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</si>
  <si>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</si>
  <si>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</si>
  <si>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</si>
  <si>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</si>
  <si>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</si>
  <si>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</si>
  <si>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</si>
  <si>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</si>
  <si>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</si>
  <si>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</si>
  <si>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</si>
  <si>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</si>
  <si>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</si>
  <si>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</si>
  <si>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</si>
  <si>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</si>
  <si>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</si>
  <si>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</si>
  <si>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</si>
  <si>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</si>
  <si>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</si>
  <si>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</si>
  <si>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</si>
  <si>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</si>
  <si>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</si>
  <si>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</si>
  <si>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</si>
  <si>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</si>
  <si>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</si>
  <si>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</si>
  <si>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</si>
  <si>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</si>
  <si>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</si>
  <si>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</si>
  <si>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</si>
  <si>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</si>
  <si>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</si>
  <si>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</si>
  <si>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</si>
  <si>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</si>
  <si>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</si>
  <si>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</si>
  <si>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</si>
  <si>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</si>
  <si>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</si>
  <si>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</si>
  <si>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</si>
  <si>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</si>
  <si>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</si>
  <si>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</si>
  <si>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</si>
  <si>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</si>
  <si>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</si>
  <si>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</si>
  <si>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</si>
  <si>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</si>
  <si>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</si>
  <si>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</si>
  <si>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</si>
  <si>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</si>
  <si>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</si>
  <si>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</si>
  <si>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</si>
  <si>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</si>
  <si>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</si>
  <si>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</si>
  <si>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</si>
  <si>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</si>
  <si>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</si>
  <si>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</si>
  <si>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</si>
  <si>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</si>
  <si>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</si>
  <si>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</si>
  <si>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</si>
  <si>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</si>
  <si>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</si>
  <si>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</si>
  <si>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</si>
  <si>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</si>
  <si>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</si>
  <si>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</si>
  <si>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</si>
  <si>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</si>
  <si>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</si>
  <si>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</si>
  <si>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</si>
  <si>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</si>
  <si>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</si>
  <si>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</si>
  <si>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</si>
  <si>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</si>
  <si>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</si>
  <si>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</si>
  <si>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</si>
  <si>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</si>
  <si>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</si>
  <si>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</si>
  <si>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</si>
  <si>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</si>
  <si>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</si>
  <si>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</si>
  <si>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</si>
  <si>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</si>
  <si>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</si>
  <si>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</si>
  <si>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</si>
  <si>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</si>
  <si>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</si>
  <si>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</si>
  <si>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</si>
  <si>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</si>
  <si>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</si>
  <si>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</si>
  <si>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</si>
  <si>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</si>
  <si>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</si>
  <si>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</si>
  <si>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</si>
  <si>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</si>
  <si>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</si>
  <si>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</si>
  <si>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</si>
  <si>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</si>
  <si>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</si>
  <si>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</si>
  <si>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</si>
  <si>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</si>
  <si>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</si>
  <si>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</si>
  <si>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</si>
  <si>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</si>
  <si>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</si>
  <si>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</si>
  <si>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</si>
  <si>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</si>
  <si>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</si>
  <si>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</si>
  <si>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</si>
  <si>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</si>
  <si>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</si>
  <si>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</si>
  <si>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</si>
  <si>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</si>
  <si>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</si>
  <si>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</si>
  <si>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</si>
  <si>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</si>
  <si>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</si>
  <si>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</si>
  <si>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</si>
  <si>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</si>
  <si>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</si>
  <si>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</si>
  <si>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</si>
  <si>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</si>
  <si>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</si>
  <si>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</si>
  <si>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</si>
  <si>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</si>
  <si>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</si>
  <si>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</si>
  <si>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</si>
  <si>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</si>
  <si>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</si>
  <si>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</si>
  <si>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</si>
  <si>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</si>
  <si>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</si>
  <si>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</si>
  <si>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</si>
  <si>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</si>
  <si>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</si>
  <si>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</si>
  <si>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</si>
  <si>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</si>
  <si>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Langen GmbH</t>
  </si>
  <si>
    <t>9870016500000</t>
  </si>
  <si>
    <t>Weserstraße 14</t>
  </si>
  <si>
    <t>D-63225</t>
  </si>
  <si>
    <t>Langen</t>
  </si>
  <si>
    <t>Herr Gernandt</t>
  </si>
  <si>
    <t>edm@stadtwerke-langen.de</t>
  </si>
  <si>
    <t>06103/595-330</t>
  </si>
  <si>
    <t>GASPOOLNH7001651</t>
  </si>
  <si>
    <t>NCHN007001650000</t>
  </si>
  <si>
    <t>Frankfurt/Flughafen</t>
  </si>
  <si>
    <t>DE_GHD03</t>
  </si>
  <si>
    <t>DE_HMF03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</si>
</sst>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42339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42370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 t="s">
        <v>659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Langen</v>
      </c>
      <c r="E28" s="38"/>
      <c r="F28" s="11"/>
      <c r="G28" s="2"/>
    </row>
    <row r="29" spans="1:15">
      <c r="B29" s="15"/>
      <c r="C29" s="22" t="s">
        <v>397</v>
      </c>
      <c r="D29" s="45" t="s">
        <v>660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Langen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Langen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9870016500000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42370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261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433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664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579</v>
      </c>
      <c r="D26" s="42" t="s">
        <v>137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368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660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9" zoomScale="70" zoomScaleNormal="70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Langen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Langen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9870016500000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42370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Langen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86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72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505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666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10637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143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Frankfurt/Flughafen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10637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528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Langen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Langen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9870016500000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42370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86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72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143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528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A5" zoomScale="80" zoomScaleNormal="80" workbookViewId="0">
      <selection activeCell="F18" sqref="F1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Langen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Langen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9870016500000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42370</v>
      </c>
      <c r="E8" s="130"/>
      <c r="F8" s="130"/>
      <c r="H8" s="128" t="s">
        <v>498</v>
      </c>
      <c r="J8" s="132">
        <f>COUNTA(D12:D100)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497</v>
      </c>
      <c r="D10" s="134" t="s">
        <v>148</v>
      </c>
      <c r="E10" s="273" t="s">
        <v>513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248</v>
      </c>
      <c r="E11" s="164" t="s">
        <v>4</v>
      </c>
      <c r="F11" s="296" t="str">
        <f>VLOOKUP($E11,'BDEW-Standard'!$B$3:$M$158,F$9,0)</f>
        <v>D13</v>
      </c>
      <c r="H11" s="167">
        <f>ROUND(VLOOKUP($E11,'BDEW-Standard'!$B$3:$M$158,H$9,0),7)</f>
        <v>3.0469694999999999</v>
      </c>
      <c r="I11" s="167">
        <f>ROUND(VLOOKUP($E11,'BDEW-Standard'!$B$3:$M$158,I$9,0),7)</f>
        <v>-37.183314099999997</v>
      </c>
      <c r="J11" s="167">
        <f>ROUND(VLOOKUP($E11,'BDEW-Standard'!$B$3:$M$158,J$9,0),7)</f>
        <v>5.6727847000000002</v>
      </c>
      <c r="K11" s="167">
        <f>ROUND(VLOOKUP($E11,'BDEW-Standard'!$B$3:$M$158,K$9,0),7)</f>
        <v>9.6193100000000004E-2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1.0075192723557669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Langen</v>
      </c>
      <c r="D12" s="62" t="s">
        <v>248</v>
      </c>
      <c r="E12" s="165" t="s">
        <v>4</v>
      </c>
      <c r="F12" s="297" t="str">
        <f>VLOOKUP($E12,'BDEW-Standard'!$B$3:$M$94,F$9,0)</f>
        <v>D13</v>
      </c>
      <c r="H12" s="274">
        <f>ROUND(VLOOKUP($E12,'BDEW-Standard'!$B$3:$M$94,H$9,0),7)</f>
        <v>3.0469694999999999</v>
      </c>
      <c r="I12" s="274">
        <f>ROUND(VLOOKUP($E12,'BDEW-Standard'!$B$3:$M$94,I$9,0),7)</f>
        <v>-37.183314099999997</v>
      </c>
      <c r="J12" s="274">
        <f>ROUND(VLOOKUP($E12,'BDEW-Standard'!$B$3:$M$94,J$9,0),7)</f>
        <v>5.6727847000000002</v>
      </c>
      <c r="K12" s="274">
        <f>ROUND(VLOOKUP($E12,'BDEW-Standard'!$B$3:$M$94,K$9,0),7)</f>
        <v>9.6193100000000004E-2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15" si="1">($H12/(1+($I12/($Q$9-$L12))^$J12)+$K12)+MAX($M12*$Q$9+$N12,$O12*$Q$9+$P12)</f>
        <v>1.0075192723557669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Langen</v>
      </c>
      <c r="D13" s="62" t="s">
        <v>248</v>
      </c>
      <c r="E13" s="165" t="s">
        <v>668</v>
      </c>
      <c r="F13" s="297" t="str">
        <f>VLOOKUP($E13,'BDEW-Standard'!$B$3:$M$94,F$9,0)</f>
        <v>D23</v>
      </c>
      <c r="H13" s="274">
        <f>ROUND(VLOOKUP($E13,'BDEW-Standard'!$B$3:$M$94,H$9,0),7)</f>
        <v>2.3877617999999998</v>
      </c>
      <c r="I13" s="274">
        <f>ROUND(VLOOKUP($E13,'BDEW-Standard'!$B$3:$M$94,I$9,0),7)</f>
        <v>-34.721360500000003</v>
      </c>
      <c r="J13" s="274">
        <f>ROUND(VLOOKUP($E13,'BDEW-Standard'!$B$3:$M$94,J$9,0),7)</f>
        <v>5.8164303999999998</v>
      </c>
      <c r="K13" s="274">
        <f>ROUND(VLOOKUP($E13,'BDEW-Standard'!$B$3:$M$94,K$9,0),7)</f>
        <v>0.12081939999999999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1.0365184142102302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15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Langen</v>
      </c>
      <c r="D14" s="62" t="s">
        <v>248</v>
      </c>
      <c r="E14" s="165" t="s">
        <v>667</v>
      </c>
      <c r="F14" s="297" t="str">
        <f>VLOOKUP($E14,'BDEW-Standard'!$B$3:$M$94,F$9,0)</f>
        <v>HD3</v>
      </c>
      <c r="H14" s="274">
        <f>ROUND(VLOOKUP($E14,'BDEW-Standard'!$B$3:$M$94,H$9,0),7)</f>
        <v>2.5792510000000002</v>
      </c>
      <c r="I14" s="274">
        <f>ROUND(VLOOKUP($E14,'BDEW-Standard'!$B$3:$M$94,I$9,0),7)</f>
        <v>-35.681614400000001</v>
      </c>
      <c r="J14" s="274">
        <f>ROUND(VLOOKUP($E14,'BDEW-Standard'!$B$3:$M$94,J$9,0),7)</f>
        <v>6.6857975999999999</v>
      </c>
      <c r="K14" s="274">
        <f>ROUND(VLOOKUP($E14,'BDEW-Standard'!$B$3:$M$94,K$9,0),7)</f>
        <v>0.19955410000000001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1.0393994293439688</v>
      </c>
      <c r="R14" s="275">
        <f>ROUND(VLOOKUP(MID($E14,4,3),'Wochentag F(WT)'!$B$7:$J$22,R$9,0),4)</f>
        <v>1.03</v>
      </c>
      <c r="S14" s="275">
        <f>ROUND(VLOOKUP(MID($E14,4,3),'Wochentag F(WT)'!$B$7:$J$22,S$9,0),4)</f>
        <v>1.03</v>
      </c>
      <c r="T14" s="275">
        <f>ROUND(VLOOKUP(MID($E14,4,3),'Wochentag F(WT)'!$B$7:$J$22,T$9,0),4)</f>
        <v>1.02</v>
      </c>
      <c r="U14" s="275">
        <f>ROUND(VLOOKUP(MID($E14,4,3),'Wochentag F(WT)'!$B$7:$J$22,U$9,0),4)</f>
        <v>1.03</v>
      </c>
      <c r="V14" s="275">
        <f>ROUND(VLOOKUP(MID($E14,4,3),'Wochentag F(WT)'!$B$7:$J$22,V$9,0),4)</f>
        <v>1.01</v>
      </c>
      <c r="W14" s="275">
        <f>ROUND(VLOOKUP(MID($E14,4,3),'Wochentag F(WT)'!$B$7:$J$22,W$9,0),4)</f>
        <v>0.93</v>
      </c>
      <c r="X14" s="276">
        <f t="shared" si="2"/>
        <v>0.95000000000000018</v>
      </c>
      <c r="Y14" s="293"/>
      <c r="Z14" s="211"/>
    </row>
    <row r="15" spans="2:26" s="143" customFormat="1">
      <c r="B15" s="144">
        <v>4</v>
      </c>
      <c r="C15" s="145" t="str">
        <f t="shared" si="0"/>
        <v>Langen</v>
      </c>
      <c r="D15" s="62" t="s">
        <v>248</v>
      </c>
      <c r="E15" s="165" t="s">
        <v>5</v>
      </c>
      <c r="F15" s="297" t="str">
        <f>VLOOKUP($E15,'BDEW-Standard'!$B$3:$M$94,F$9,0)</f>
        <v>HK3</v>
      </c>
      <c r="H15" s="274">
        <f>ROUND(VLOOKUP($E15,'BDEW-Standard'!$B$3:$M$94,H$9,0),7)</f>
        <v>0.40409319999999999</v>
      </c>
      <c r="I15" s="274">
        <f>ROUND(VLOOKUP($E15,'BDEW-Standard'!$B$3:$M$94,I$9,0),7)</f>
        <v>-24.439296800000001</v>
      </c>
      <c r="J15" s="274">
        <f>ROUND(VLOOKUP($E15,'BDEW-Standard'!$B$3:$M$94,J$9,0),7)</f>
        <v>6.5718174999999999</v>
      </c>
      <c r="K15" s="274">
        <f>ROUND(VLOOKUP($E15,'BDEW-Standard'!$B$3:$M$94,K$9,0),7)</f>
        <v>0.71077100000000004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1.0561214000512988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3"/>
      <c r="Z15" s="211"/>
    </row>
    <row r="16" spans="2:26" s="143" customFormat="1">
      <c r="B16" s="144">
        <v>5</v>
      </c>
      <c r="C16" s="145" t="str">
        <f t="shared" si="0"/>
        <v>Langen</v>
      </c>
      <c r="D16" s="62"/>
      <c r="E16" s="165"/>
      <c r="F16" s="297"/>
      <c r="H16" s="274"/>
      <c r="I16" s="274"/>
      <c r="J16" s="274"/>
      <c r="K16" s="274"/>
      <c r="L16" s="338"/>
      <c r="M16" s="274"/>
      <c r="N16" s="274"/>
      <c r="O16" s="274"/>
      <c r="P16" s="274"/>
      <c r="Q16" s="339"/>
      <c r="R16" s="275"/>
      <c r="S16" s="275"/>
      <c r="T16" s="275"/>
      <c r="U16" s="275"/>
      <c r="V16" s="275"/>
      <c r="W16" s="275"/>
      <c r="X16" s="276"/>
      <c r="Y16" s="293"/>
      <c r="Z16" s="211"/>
    </row>
    <row r="17" spans="2:26" s="143" customFormat="1">
      <c r="B17" s="144">
        <v>6</v>
      </c>
      <c r="C17" s="145" t="str">
        <f t="shared" si="0"/>
        <v>Langen</v>
      </c>
      <c r="D17" s="62"/>
      <c r="E17" s="165"/>
      <c r="F17" s="297"/>
      <c r="H17" s="274"/>
      <c r="I17" s="274"/>
      <c r="J17" s="274"/>
      <c r="K17" s="274"/>
      <c r="L17" s="338"/>
      <c r="M17" s="274"/>
      <c r="N17" s="274"/>
      <c r="O17" s="274"/>
      <c r="P17" s="274"/>
      <c r="Q17" s="339"/>
      <c r="R17" s="275"/>
      <c r="S17" s="275"/>
      <c r="T17" s="275"/>
      <c r="U17" s="275"/>
      <c r="V17" s="275"/>
      <c r="W17" s="275"/>
      <c r="X17" s="276"/>
      <c r="Y17" s="293"/>
      <c r="Z17" s="211"/>
    </row>
    <row r="18" spans="2:26" s="143" customFormat="1">
      <c r="B18" s="144">
        <v>7</v>
      </c>
      <c r="C18" s="145" t="str">
        <f t="shared" si="0"/>
        <v>Langen</v>
      </c>
      <c r="D18" s="62"/>
      <c r="E18" s="165"/>
      <c r="F18" s="297"/>
      <c r="H18" s="274"/>
      <c r="I18" s="274"/>
      <c r="J18" s="274"/>
      <c r="K18" s="274"/>
      <c r="L18" s="338"/>
      <c r="M18" s="274"/>
      <c r="N18" s="274"/>
      <c r="O18" s="274"/>
      <c r="P18" s="274"/>
      <c r="Q18" s="339"/>
      <c r="R18" s="275"/>
      <c r="S18" s="275"/>
      <c r="T18" s="275"/>
      <c r="U18" s="275"/>
      <c r="V18" s="275"/>
      <c r="W18" s="275"/>
      <c r="X18" s="276"/>
      <c r="Y18" s="293"/>
      <c r="Z18" s="211"/>
    </row>
    <row r="19" spans="2:26" s="143" customFormat="1">
      <c r="B19" s="144">
        <v>8</v>
      </c>
      <c r="C19" s="145" t="str">
        <f t="shared" si="0"/>
        <v>Langen</v>
      </c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>
        <v>9</v>
      </c>
      <c r="C20" s="145" t="str">
        <f t="shared" si="0"/>
        <v>Langen</v>
      </c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>
        <v>10</v>
      </c>
      <c r="C21" s="145" t="str">
        <f t="shared" si="0"/>
        <v>Langen</v>
      </c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>
        <v>11</v>
      </c>
      <c r="C22" s="145" t="str">
        <f t="shared" si="0"/>
        <v>Langen</v>
      </c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 t="str">
        <f t="shared" si="0"/>
        <v>Langen</v>
      </c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 t="str">
        <f t="shared" si="0"/>
        <v>Langen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Langen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Langen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Langen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Langen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Langen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Langen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Langen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Langen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Langen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Langen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Langen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Langen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Langen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Langen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Langen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Langen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Langen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15 H12:K15 C13:C33 C34:C41 M12:X15" unlockedFormula="1"/>
    <ignoredError sqref="L12:L1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R12" sqref="R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Langen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Langen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9870016500000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42370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1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249</v>
      </c>
      <c r="B3" s="235" t="s">
        <v>87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Gernandt, Dirk</cp:lastModifiedBy>
  <cp:lastPrinted>2015-03-20T22:59:10Z</cp:lastPrinted>
  <dcterms:created xsi:type="dcterms:W3CDTF">2015-01-15T05:25:41Z</dcterms:created>
  <dcterms:modified xsi:type="dcterms:W3CDTF">2016-11-10T15:27:32Z</dcterms:modified>
</cp:coreProperties>
</file>